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960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F09CD2173BB2423FAD409D980DE8EF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30820" y="177800"/>
          <a:ext cx="4832350" cy="4489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91B2397935814374B8BC1C165D31596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30820" y="1066800"/>
          <a:ext cx="2082800" cy="4438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531DF2666D544A6BB96880BC27C9EF8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30820" y="2279015"/>
          <a:ext cx="2038350" cy="4432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92941C999AFA4E0E96A0F3EF6A5F51F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830820" y="3422015"/>
          <a:ext cx="2044700" cy="2946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2794D4297E5C4D658A7621D92F73B9C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30820" y="4700905"/>
          <a:ext cx="2070100" cy="4457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33BCE00A501B459094076533CDEFE63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830820" y="5212715"/>
          <a:ext cx="1841500" cy="2413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632377B1C11949F0915F07217E1E7A5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830820" y="6101715"/>
          <a:ext cx="4159250" cy="4470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49FA91C75EDB4868AA2386434F39321C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830820" y="7066915"/>
          <a:ext cx="2120900" cy="4464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860619B69C7C4E68B45BC6FBC7BC2A0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830820" y="8926195"/>
          <a:ext cx="2114550" cy="4502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B5EA7B3BBC4A444383D73124C24E454C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830820" y="10806430"/>
          <a:ext cx="2057400" cy="4464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B9059141EC4E4DADAF92338DE9F5459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830820" y="12722225"/>
          <a:ext cx="2076450" cy="4546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98B73D9C1D594DAE94CF551D5E12A0D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830820" y="14655800"/>
          <a:ext cx="2101850" cy="4483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F7F4F1047CD041F7A1659842C600D40A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830820" y="16539845"/>
          <a:ext cx="4241800" cy="4470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6EEE10C94309415DA182F1625D5DBC8E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830820" y="17480280"/>
          <a:ext cx="2070100" cy="4457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294A9AD527F245C190549FA40B6EAC0A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830820" y="19382105"/>
          <a:ext cx="2070100" cy="4476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C1F7567332BA4EFB938E1CA8FA14E48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830820" y="20271105"/>
          <a:ext cx="2063750" cy="4445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D21C6DB7631D467BA52078DAA73154F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830820" y="21160105"/>
          <a:ext cx="2095500" cy="4489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820EFA26BF184F5B8A43C4DA57938125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830820" y="22049105"/>
          <a:ext cx="2076450" cy="4457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538EA431B4434F3693A7723819AA156F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830820" y="24948515"/>
          <a:ext cx="2095500" cy="4464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74E75329536341A9A9DD97D46B69648E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830820" y="26830020"/>
          <a:ext cx="2095500" cy="4521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562A082E9D4349D8963931DACEE2478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830820" y="26726515"/>
          <a:ext cx="2070100" cy="4413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C37EE2CB93C14336BEAFDC2BED01AD9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830820" y="27615515"/>
          <a:ext cx="2076450" cy="4476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E31992810CE344DE84A7AFF704E50FE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830820" y="28504515"/>
          <a:ext cx="2076450" cy="4470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6C1DE0B3275C42FAADA9BFFF55D2688A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830820" y="29393515"/>
          <a:ext cx="2082800" cy="4483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" name="ID_1EF68D4AFE044139A044F44B32348C4F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830820" y="30282515"/>
          <a:ext cx="2000250" cy="4457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AF3F620D6DF646AD9736AC043F76EC50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830820" y="31171515"/>
          <a:ext cx="2108200" cy="4495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33302AE81B694CACA3526AA1C34CEABF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830820" y="34133155"/>
          <a:ext cx="2114550" cy="4508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84760D63280A45F3B3FBF682464ABAC6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830820" y="34027745"/>
          <a:ext cx="12192000" cy="53276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<sst xmlns="http://schemas.openxmlformats.org/spreadsheetml/2006/main" count="209" uniqueCount="66">
  <si>
    <t>Bug ID</t>
  </si>
  <si>
    <t>概要</t>
  </si>
  <si>
    <t>発生モジュール</t>
  </si>
  <si>
    <t>詳細説明</t>
  </si>
  <si>
    <t>再現手順</t>
  </si>
  <si>
    <t>発生環境</t>
  </si>
  <si>
    <t>ステータス</t>
  </si>
  <si>
    <t>添付資料</t>
  </si>
  <si>
    <t>優先度</t>
  </si>
  <si>
    <t>報告者</t>
  </si>
  <si>
    <t>担当者</t>
  </si>
  <si>
    <t>発生日付</t>
  </si>
  <si>
    <t>修正日付</t>
  </si>
  <si>
    <t>页面顶部和右侧有空白区域</t>
  </si>
  <si>
    <t>每个页面</t>
  </si>
  <si>
    <t>页面顶部和右侧有空白区域，应兼容手机屏幕尺寸，且不可左右滑动</t>
  </si>
  <si>
    <t>モバイル（Android）</t>
  </si>
  <si>
    <t>新規</t>
  </si>
  <si>
    <t>高</t>
  </si>
  <si>
    <t>朱雅倫</t>
  </si>
  <si>
    <t>图片和图标排版异常</t>
  </si>
  <si>
    <t>首页</t>
  </si>
  <si>
    <t>图片应横向拉通显示，且图标未对齐</t>
  </si>
  <si>
    <t>采用情报列表项目宽度不一致</t>
  </si>
  <si>
    <t>排版未对齐</t>
  </si>
  <si>
    <t>按钮文字颜色模糊</t>
  </si>
  <si>
    <t>按钮或文字颜色需要优化</t>
  </si>
  <si>
    <t>PC（Windows 11）</t>
  </si>
  <si>
    <t>低</t>
  </si>
  <si>
    <t>图标未对齐</t>
  </si>
  <si>
    <t>SAP页面</t>
  </si>
  <si>
    <t>图标未居中对齐</t>
  </si>
  <si>
    <t>文字序号未对齐</t>
  </si>
  <si>
    <t>文字序号未居中对齐</t>
  </si>
  <si>
    <t>区块边框大小不一致</t>
  </si>
  <si>
    <t>区块边框大小不一致，应固定大小</t>
  </si>
  <si>
    <t>文字未显示完全</t>
  </si>
  <si>
    <t>按钮未对齐</t>
  </si>
  <si>
    <t>会社情报</t>
  </si>
  <si>
    <t>按钮排版需对齐</t>
  </si>
  <si>
    <t>采用页面</t>
  </si>
  <si>
    <t>图片遮盖了文字</t>
  </si>
  <si>
    <t>应调整图层顺序，把图片置于文字层下方</t>
  </si>
  <si>
    <t>图标未对齐，列表项目宽度不一致</t>
  </si>
  <si>
    <t>采用情报一览页面</t>
  </si>
  <si>
    <t>应募方法页面</t>
  </si>
  <si>
    <t>页面标题副标题显示不完全</t>
  </si>
  <si>
    <t>社员向情报页面</t>
  </si>
  <si>
    <t>应居中对齐显示</t>
  </si>
  <si>
    <t>图标未对齐，登录按钮文字未对齐</t>
  </si>
  <si>
    <t>图标、登录按钮文字未居中对齐</t>
  </si>
  <si>
    <t>文件管理系统需要隐藏退出登录按钮</t>
  </si>
  <si>
    <t>社员向情报-文件管理</t>
  </si>
  <si>
    <t>文件管理系统需要隐藏退出登录按钮，统一在社员情报页面退登</t>
  </si>
  <si>
    <t>页面显示不完整</t>
  </si>
  <si>
    <t>社员向情报-答题页面</t>
  </si>
  <si>
    <t>页面未显示完整，应兼容手机端尺寸</t>
  </si>
  <si>
    <t>图片未对齐</t>
  </si>
  <si>
    <t>社员向情报-社内link集</t>
  </si>
  <si>
    <t>图片未居中对齐</t>
  </si>
  <si>
    <t>社员向情报-福利厚生</t>
  </si>
  <si>
    <t>按钮文字未对齐</t>
  </si>
  <si>
    <t>お問い合わせ页面</t>
  </si>
  <si>
    <t>按钮文字未居中对齐</t>
  </si>
  <si>
    <t>导航图标和顶部导航栏重叠</t>
  </si>
  <si>
    <t>导航图标和顶部导航栏重叠，应该在滑出第一页后再显示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</si>
</sst>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4" tint="0.4"/>
      </left>
      <right style="thin">
        <color theme="4" tint="0.4"/>
      </right>
      <top style="thin">
        <color theme="4" tint="0.4"/>
      </top>
      <bottom style="thin">
        <color theme="4" tint="0.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3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4" borderId="5">
      <alignment vertical="center"/>
    </xf>
    <xf numFmtId="0" fontId="11" fillId="5" borderId="6">
      <alignment vertical="center"/>
    </xf>
    <xf numFmtId="0" fontId="12" fillId="5" borderId="5">
      <alignment vertical="center"/>
    </xf>
    <xf numFmtId="0" fontId="13" fillId="6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0" fillId="12" borderId="0">
      <alignment vertical="center"/>
    </xf>
    <xf numFmtId="0" fontId="19" fillId="13" borderId="0">
      <alignment vertical="center"/>
    </xf>
    <xf numFmtId="0" fontId="19" fillId="14" borderId="0">
      <alignment vertical="center"/>
    </xf>
    <xf numFmtId="0" fontId="20" fillId="15" borderId="0">
      <alignment vertical="center"/>
    </xf>
    <xf numFmtId="0" fontId="20" fillId="16" borderId="0">
      <alignment vertical="center"/>
    </xf>
    <xf numFmtId="0" fontId="19" fillId="17" borderId="0">
      <alignment vertical="center"/>
    </xf>
    <xf numFmtId="0" fontId="19" fillId="18" borderId="0">
      <alignment vertical="center"/>
    </xf>
    <xf numFmtId="0" fontId="20" fillId="19" borderId="0">
      <alignment vertical="center"/>
    </xf>
    <xf numFmtId="0" fontId="20" fillId="20" borderId="0">
      <alignment vertical="center"/>
    </xf>
    <xf numFmtId="0" fontId="19" fillId="21" borderId="0">
      <alignment vertical="center"/>
    </xf>
    <xf numFmtId="0" fontId="19" fillId="22" borderId="0">
      <alignment vertical="center"/>
    </xf>
    <xf numFmtId="0" fontId="20" fillId="23" borderId="0">
      <alignment vertical="center"/>
    </xf>
    <xf numFmtId="0" fontId="20" fillId="24" borderId="0">
      <alignment vertical="center"/>
    </xf>
    <xf numFmtId="0" fontId="19" fillId="25" borderId="0">
      <alignment vertical="center"/>
    </xf>
    <xf numFmtId="0" fontId="19" fillId="26" borderId="0">
      <alignment vertical="center"/>
    </xf>
    <xf numFmtId="0" fontId="20" fillId="27" borderId="0">
      <alignment vertical="center"/>
    </xf>
    <xf numFmtId="0" fontId="20" fillId="28" borderId="0">
      <alignment vertical="center"/>
    </xf>
    <xf numFmtId="0" fontId="19" fillId="29" borderId="0">
      <alignment vertical="center"/>
    </xf>
    <xf numFmtId="0" fontId="19" fillId="30" borderId="0">
      <alignment vertical="center"/>
    </xf>
    <xf numFmtId="0" fontId="20" fillId="31" borderId="0">
      <alignment vertical="center"/>
    </xf>
    <xf numFmtId="0" fontId="20" fillId="32" borderId="0">
      <alignment vertical="center"/>
    </xf>
    <xf numFmtId="0" fontId="19" fillId="33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58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ill>
        <patternFill patternType="solid">
          <bgColor theme="7" tint="0.4"/>
        </patternFill>
      </fill>
    </dxf>
    <dxf>
      <fill>
        <patternFill patternType="solid">
          <bgColor theme="8" tint="0.4"/>
        </patternFill>
      </fill>
    </dxf>
    <dxf>
      <fill>
        <patternFill patternType="solid">
          <bgColor theme="4" tint="0.4"/>
        </patternFill>
      </fill>
    </dxf>
    <dxf>
      <fill>
        <patternFill patternType="solid">
          <bgColor theme="6" tint="0.4"/>
        </patternFill>
      </fill>
    </dxf>
    <dxf>
      <fill>
        <patternFill patternType="solid">
          <bgColor theme="5" tint="0.4"/>
        </patternFill>
      </fill>
    </dxf>
    <dxf>
      <fill>
        <patternFill patternType="solid">
          <bgColor theme="9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8" Type="http://schemas.openxmlformats.org/officeDocument/2006/relationships/image" Target="media/image28.png"/><Relationship Id="rId27" Type="http://schemas.openxmlformats.org/officeDocument/2006/relationships/image" Target="media/image27.png"/><Relationship Id="rId26" Type="http://schemas.openxmlformats.org/officeDocument/2006/relationships/image" Target="media/image26.png"/><Relationship Id="rId25" Type="http://schemas.openxmlformats.org/officeDocument/2006/relationships/image" Target="media/image25.pn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zoomScale="55" zoomScaleNormal="55" workbookViewId="0">
      <selection activeCell="F6" sqref="F6"/>
    </sheetView>
  </sheetViews>
  <sheetFormatPr defaultColWidth="9" defaultRowHeight="14"/>
  <cols>
    <col min="1" max="1" width="7.45454545454545" style="2" customWidth="1"/>
    <col min="2" max="2" width="12.9090909090909" style="3" customWidth="1"/>
    <col min="3" max="3" width="18.4909090909091" style="3" customWidth="1"/>
    <col min="4" max="4" width="33.3636363636364" style="3" customWidth="1"/>
    <col min="5" max="5" width="9" style="3"/>
    <col min="6" max="6" width="18.0727272727273" style="3" customWidth="1"/>
    <col min="7" max="7" width="12.8181818181818" style="3" customWidth="1"/>
    <col min="8" max="8" width="12.7909090909091" style="3"/>
    <col min="9" max="13" width="9" style="3"/>
  </cols>
  <sheetData>
    <row r="1" s="1" customFormat="1" spans="1:1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ht="65.45" spans="1:13">
      <c r="A2" s="5">
        <v>1</v>
      </c>
      <c r="B2" s="6" t="s">
        <v>13</v>
      </c>
      <c r="C2" s="6" t="s">
        <v>14</v>
      </c>
      <c r="D2" s="6" t="s">
        <v>15</v>
      </c>
      <c r="E2" s="6"/>
      <c r="F2" s="6" t="s">
        <v>16</v>
      </c>
      <c r="G2" s="6" t="s">
        <v>17</v>
      </c>
      <c r="H2" s="6" t="str">
        <f>_xlfn.DISPIMG("ID_F09CD2173BB2423FAD409D980DE8EF72",1)</f>
        <v>=DISPIMG("ID_F09CD2173BB2423FAD409D980DE8EF72",1)</v>
      </c>
      <c r="I2" s="6" t="s">
        <v>18</v>
      </c>
      <c r="J2" s="6" t="s">
        <v>19</v>
      </c>
      <c r="K2" s="6"/>
      <c r="L2" s="7">
        <v>46149</v>
      </c>
      <c r="M2" s="6"/>
    </row>
    <row r="3" ht="100" customHeight="1" spans="1:13">
      <c r="A3" s="5">
        <v>2</v>
      </c>
      <c r="B3" s="6" t="s">
        <v>20</v>
      </c>
      <c r="C3" s="6" t="s">
        <v>21</v>
      </c>
      <c r="D3" s="6" t="s">
        <v>22</v>
      </c>
      <c r="E3" s="6"/>
      <c r="F3" s="6" t="s">
        <v>16</v>
      </c>
      <c r="G3" s="6" t="s">
        <v>17</v>
      </c>
      <c r="H3" s="6" t="str">
        <f>_xlfn.DISPIMG("ID_91B2397935814374B8BC1C165D31596A",1)</f>
        <v>=DISPIMG("ID_91B2397935814374B8BC1C165D31596A",1)</v>
      </c>
      <c r="I3" s="6" t="s">
        <v>18</v>
      </c>
      <c r="J3" s="6" t="s">
        <v>19</v>
      </c>
      <c r="K3" s="6"/>
      <c r="L3" s="7">
        <v>46149</v>
      </c>
      <c r="M3" s="8"/>
    </row>
    <row r="4" ht="90" customHeight="1" spans="1:13">
      <c r="A4" s="5">
        <v>3</v>
      </c>
      <c r="B4" s="6" t="s">
        <v>23</v>
      </c>
      <c r="C4" s="6" t="s">
        <v>21</v>
      </c>
      <c r="D4" s="6" t="s">
        <v>24</v>
      </c>
      <c r="E4" s="6"/>
      <c r="F4" s="6" t="s">
        <v>16</v>
      </c>
      <c r="G4" s="6" t="s">
        <v>17</v>
      </c>
      <c r="H4" s="6" t="str">
        <f>_xlfn.DISPIMG("ID_531DF2666D544A6BB96880BC27C9EF84",1)</f>
        <v>=DISPIMG("ID_531DF2666D544A6BB96880BC27C9EF84",1)</v>
      </c>
      <c r="I4" s="6" t="s">
        <v>18</v>
      </c>
      <c r="J4" s="6" t="s">
        <v>19</v>
      </c>
      <c r="K4" s="6"/>
      <c r="L4" s="7">
        <v>46149</v>
      </c>
      <c r="M4" s="6"/>
    </row>
    <row r="5" ht="70" spans="1:13">
      <c r="A5" s="5">
        <v>4</v>
      </c>
      <c r="B5" s="6" t="s">
        <v>25</v>
      </c>
      <c r="C5" s="6" t="s">
        <v>21</v>
      </c>
      <c r="D5" s="6" t="s">
        <v>26</v>
      </c>
      <c r="E5" s="6"/>
      <c r="F5" s="6" t="s">
        <v>27</v>
      </c>
      <c r="G5" s="6" t="s">
        <v>17</v>
      </c>
      <c r="H5" s="6" t="str">
        <f>_xlfn.DISPIMG("ID_92941C999AFA4E0E96A0F3EF6A5F51F7",1)</f>
        <v>=DISPIMG("ID_92941C999AFA4E0E96A0F3EF6A5F51F7",1)</v>
      </c>
      <c r="I5" s="6" t="s">
        <v>28</v>
      </c>
      <c r="J5" s="6" t="s">
        <v>19</v>
      </c>
      <c r="K5" s="6"/>
      <c r="L5" s="7">
        <v>46149</v>
      </c>
      <c r="M5" s="6"/>
    </row>
    <row r="6" ht="71" customHeight="1" spans="1:13">
      <c r="A6" s="5">
        <v>5</v>
      </c>
      <c r="B6" s="6" t="s">
        <v>29</v>
      </c>
      <c r="C6" s="6" t="s">
        <v>30</v>
      </c>
      <c r="D6" s="6" t="s">
        <v>31</v>
      </c>
      <c r="E6" s="6"/>
      <c r="F6" s="6" t="s">
        <v>16</v>
      </c>
      <c r="G6" s="6" t="s">
        <v>17</v>
      </c>
      <c r="H6" s="6" t="str">
        <f>_xlfn.DISPIMG("ID_2794D4297E5C4D658A7621D92F73B9CB",1)</f>
        <v>=DISPIMG("ID_2794D4297E5C4D658A7621D92F73B9CB",1)</v>
      </c>
      <c r="I6" s="6" t="s">
        <v>28</v>
      </c>
      <c r="J6" s="6" t="s">
        <v>19</v>
      </c>
      <c r="K6" s="6"/>
      <c r="L6" s="7">
        <v>46149</v>
      </c>
      <c r="M6" s="6"/>
    </row>
    <row r="7" ht="70" customHeight="1" spans="1:13">
      <c r="A7" s="5">
        <v>6</v>
      </c>
      <c r="B7" s="6" t="s">
        <v>32</v>
      </c>
      <c r="C7" s="6" t="s">
        <v>30</v>
      </c>
      <c r="D7" s="6" t="s">
        <v>33</v>
      </c>
      <c r="E7" s="6"/>
      <c r="F7" s="6" t="s">
        <v>16</v>
      </c>
      <c r="G7" s="6" t="s">
        <v>17</v>
      </c>
      <c r="H7" s="6" t="str">
        <f>_xlfn.DISPIMG("ID_33BCE00A501B459094076533CDEFE631",1)</f>
        <v>=DISPIMG("ID_33BCE00A501B459094076533CDEFE631",1)</v>
      </c>
      <c r="I7" s="6" t="s">
        <v>28</v>
      </c>
      <c r="J7" s="6" t="s">
        <v>19</v>
      </c>
      <c r="K7" s="6"/>
      <c r="L7" s="7">
        <v>46149</v>
      </c>
      <c r="M7" s="6"/>
    </row>
    <row r="8" ht="76" customHeight="1" spans="1:13">
      <c r="A8" s="5">
        <v>7</v>
      </c>
      <c r="B8" s="6" t="s">
        <v>34</v>
      </c>
      <c r="C8" s="6" t="s">
        <v>30</v>
      </c>
      <c r="D8" s="6" t="s">
        <v>35</v>
      </c>
      <c r="E8" s="6"/>
      <c r="F8" s="6" t="s">
        <v>16</v>
      </c>
      <c r="G8" s="6" t="s">
        <v>17</v>
      </c>
      <c r="H8" s="6" t="str">
        <f>_xlfn.DISPIMG("ID_632377B1C11949F0915F07217E1E7A5C",1)</f>
        <v>=DISPIMG("ID_632377B1C11949F0915F07217E1E7A5C",1)</v>
      </c>
      <c r="I8" s="6" t="s">
        <v>28</v>
      </c>
      <c r="J8" s="6" t="s">
        <v>19</v>
      </c>
      <c r="K8" s="6"/>
      <c r="L8" s="7">
        <v>46149</v>
      </c>
      <c r="M8" s="6"/>
    </row>
    <row r="9" ht="146.4" spans="1:13">
      <c r="A9" s="5">
        <v>8</v>
      </c>
      <c r="B9" s="6" t="s">
        <v>29</v>
      </c>
      <c r="C9" s="6" t="s">
        <v>30</v>
      </c>
      <c r="D9" s="6" t="s">
        <v>31</v>
      </c>
      <c r="E9" s="6"/>
      <c r="F9" s="6" t="s">
        <v>16</v>
      </c>
      <c r="G9" s="6" t="s">
        <v>17</v>
      </c>
      <c r="H9" s="6" t="str">
        <f>_xlfn.DISPIMG("ID_49FA91C75EDB4868AA2386434F39321C",1)</f>
        <v>=DISPIMG("ID_49FA91C75EDB4868AA2386434F39321C",1)</v>
      </c>
      <c r="I9" s="6" t="s">
        <v>28</v>
      </c>
      <c r="J9" s="6" t="s">
        <v>19</v>
      </c>
      <c r="K9" s="6"/>
      <c r="L9" s="7">
        <v>46149</v>
      </c>
      <c r="M9" s="6"/>
    </row>
    <row r="10" ht="148.05" spans="1:13">
      <c r="A10" s="5">
        <v>9</v>
      </c>
      <c r="B10" s="6" t="s">
        <v>36</v>
      </c>
      <c r="C10" s="6" t="s">
        <v>30</v>
      </c>
      <c r="D10" s="6" t="s">
        <v>36</v>
      </c>
      <c r="E10" s="6"/>
      <c r="F10" s="6" t="s">
        <v>16</v>
      </c>
      <c r="G10" s="6" t="s">
        <v>17</v>
      </c>
      <c r="H10" s="6" t="str">
        <f>_xlfn.DISPIMG("ID_860619B69C7C4E68B45BC6FBC7BC2A04",1)</f>
        <v>=DISPIMG("ID_860619B69C7C4E68B45BC6FBC7BC2A04",1)</v>
      </c>
      <c r="I10" s="6" t="s">
        <v>18</v>
      </c>
      <c r="J10" s="6" t="s">
        <v>19</v>
      </c>
      <c r="K10" s="6"/>
      <c r="L10" s="7">
        <v>46149</v>
      </c>
      <c r="M10" s="6"/>
    </row>
    <row r="11" ht="150.85" spans="1:13">
      <c r="A11" s="5">
        <v>10</v>
      </c>
      <c r="B11" s="6" t="s">
        <v>29</v>
      </c>
      <c r="C11" s="6" t="s">
        <v>30</v>
      </c>
      <c r="D11" s="6" t="s">
        <v>31</v>
      </c>
      <c r="E11" s="6"/>
      <c r="F11" s="6" t="s">
        <v>16</v>
      </c>
      <c r="G11" s="6" t="s">
        <v>17</v>
      </c>
      <c r="H11" s="6" t="str">
        <f>_xlfn.DISPIMG("ID_B5EA7B3BBC4A444383D73124C24E454C",1)</f>
        <v>=DISPIMG("ID_B5EA7B3BBC4A444383D73124C24E454C",1)</v>
      </c>
      <c r="I11" s="6" t="s">
        <v>28</v>
      </c>
      <c r="J11" s="6" t="s">
        <v>19</v>
      </c>
      <c r="K11" s="6"/>
      <c r="L11" s="7">
        <v>46149</v>
      </c>
      <c r="M11" s="6"/>
    </row>
    <row r="12" ht="152.25" spans="1:13">
      <c r="A12" s="5">
        <v>11</v>
      </c>
      <c r="B12" s="6" t="s">
        <v>32</v>
      </c>
      <c r="C12" s="6" t="s">
        <v>30</v>
      </c>
      <c r="D12" s="6" t="s">
        <v>33</v>
      </c>
      <c r="E12" s="6"/>
      <c r="F12" s="6" t="s">
        <v>16</v>
      </c>
      <c r="G12" s="6" t="s">
        <v>17</v>
      </c>
      <c r="H12" s="6" t="str">
        <f>_xlfn.DISPIMG("ID_B9059141EC4E4DADAF92338DE9F54593",1)</f>
        <v>=DISPIMG("ID_B9059141EC4E4DADAF92338DE9F54593",1)</v>
      </c>
      <c r="I12" s="6" t="s">
        <v>28</v>
      </c>
      <c r="J12" s="6" t="s">
        <v>19</v>
      </c>
      <c r="K12" s="6"/>
      <c r="L12" s="7">
        <v>46149</v>
      </c>
      <c r="M12" s="6"/>
    </row>
    <row r="13" ht="148.35" spans="1:13">
      <c r="A13" s="5">
        <v>12</v>
      </c>
      <c r="B13" s="6" t="s">
        <v>37</v>
      </c>
      <c r="C13" s="6" t="s">
        <v>38</v>
      </c>
      <c r="D13" s="6" t="s">
        <v>39</v>
      </c>
      <c r="E13" s="6"/>
      <c r="F13" s="6" t="s">
        <v>16</v>
      </c>
      <c r="G13" s="6" t="s">
        <v>17</v>
      </c>
      <c r="H13" s="6" t="str">
        <f>_xlfn.DISPIMG("ID_98B73D9C1D594DAE94CF551D5E12A0D3",1)</f>
        <v>=DISPIMG("ID_98B73D9C1D594DAE94CF551D5E12A0D3",1)</v>
      </c>
      <c r="I13" s="6" t="s">
        <v>28</v>
      </c>
      <c r="J13" s="6" t="s">
        <v>19</v>
      </c>
      <c r="K13" s="6"/>
      <c r="L13" s="7">
        <v>46149</v>
      </c>
      <c r="M13" s="6"/>
    </row>
    <row r="14" ht="74.05" spans="1:13">
      <c r="A14" s="5">
        <v>13</v>
      </c>
      <c r="B14" s="6" t="s">
        <v>29</v>
      </c>
      <c r="C14" s="6" t="s">
        <v>40</v>
      </c>
      <c r="D14" s="6" t="s">
        <v>31</v>
      </c>
      <c r="E14" s="6"/>
      <c r="F14" s="6" t="s">
        <v>16</v>
      </c>
      <c r="G14" s="6" t="s">
        <v>17</v>
      </c>
      <c r="H14" s="6" t="str">
        <f>_xlfn.DISPIMG("ID_F7F4F1047CD041F7A1659842C600D40A",1)</f>
        <v>=DISPIMG("ID_F7F4F1047CD041F7A1659842C600D40A",1)</v>
      </c>
      <c r="I14" s="6" t="s">
        <v>28</v>
      </c>
      <c r="J14" s="6" t="s">
        <v>19</v>
      </c>
      <c r="K14" s="6"/>
      <c r="L14" s="7">
        <v>46149</v>
      </c>
      <c r="M14" s="6"/>
    </row>
    <row r="15" ht="149.75" spans="1:13">
      <c r="A15" s="5">
        <v>14</v>
      </c>
      <c r="B15" s="6" t="s">
        <v>41</v>
      </c>
      <c r="C15" s="6" t="s">
        <v>40</v>
      </c>
      <c r="D15" s="6" t="s">
        <v>42</v>
      </c>
      <c r="E15" s="6"/>
      <c r="F15" s="6" t="s">
        <v>16</v>
      </c>
      <c r="G15" s="6" t="s">
        <v>17</v>
      </c>
      <c r="H15" s="3" t="str">
        <f>_xlfn.DISPIMG("ID_6EEE10C94309415DA182F1625D5DBC8E",1)</f>
        <v>=DISPIMG("ID_6EEE10C94309415DA182F1625D5DBC8E",1)</v>
      </c>
      <c r="I15" s="6" t="s">
        <v>28</v>
      </c>
      <c r="J15" s="6" t="s">
        <v>19</v>
      </c>
      <c r="K15" s="6"/>
      <c r="L15" s="7">
        <v>46149</v>
      </c>
      <c r="M15" s="6"/>
    </row>
    <row r="16" ht="70" spans="1:13">
      <c r="A16" s="5">
        <v>15</v>
      </c>
      <c r="B16" s="6" t="s">
        <v>29</v>
      </c>
      <c r="C16" s="6" t="s">
        <v>40</v>
      </c>
      <c r="D16" s="6" t="s">
        <v>31</v>
      </c>
      <c r="E16" s="6"/>
      <c r="F16" s="6" t="s">
        <v>16</v>
      </c>
      <c r="G16" s="6" t="s">
        <v>17</v>
      </c>
      <c r="H16" s="3" t="str">
        <f>_xlfn.DISPIMG("ID_294A9AD527F245C190549FA40B6EAC0A",1)</f>
        <v>=DISPIMG("ID_294A9AD527F245C190549FA40B6EAC0A",1)</v>
      </c>
      <c r="I16" s="6" t="s">
        <v>28</v>
      </c>
      <c r="J16" s="6" t="s">
        <v>19</v>
      </c>
      <c r="K16" s="6"/>
      <c r="L16" s="7">
        <v>46149</v>
      </c>
      <c r="M16" s="6"/>
    </row>
    <row r="17" ht="70" spans="1:13">
      <c r="A17" s="5">
        <v>16</v>
      </c>
      <c r="B17" s="6" t="s">
        <v>29</v>
      </c>
      <c r="C17" s="6" t="s">
        <v>40</v>
      </c>
      <c r="D17" s="6" t="s">
        <v>31</v>
      </c>
      <c r="E17" s="6"/>
      <c r="F17" s="6" t="s">
        <v>16</v>
      </c>
      <c r="G17" s="6" t="s">
        <v>17</v>
      </c>
      <c r="H17" s="3" t="str">
        <f>_xlfn.DISPIMG("ID_C1F7567332BA4EFB938E1CA8FA14E481",1)</f>
        <v>=DISPIMG("ID_C1F7567332BA4EFB938E1CA8FA14E481",1)</v>
      </c>
      <c r="I17" s="6" t="s">
        <v>28</v>
      </c>
      <c r="J17" s="6" t="s">
        <v>19</v>
      </c>
      <c r="K17" s="6"/>
      <c r="L17" s="7">
        <v>46149</v>
      </c>
      <c r="M17" s="6"/>
    </row>
    <row r="18" ht="149" spans="1:13">
      <c r="A18" s="5">
        <v>17</v>
      </c>
      <c r="B18" s="6" t="s">
        <v>43</v>
      </c>
      <c r="C18" s="6" t="s">
        <v>44</v>
      </c>
      <c r="D18" s="6" t="s">
        <v>24</v>
      </c>
      <c r="E18" s="6"/>
      <c r="F18" s="6" t="s">
        <v>16</v>
      </c>
      <c r="G18" s="6" t="s">
        <v>17</v>
      </c>
      <c r="H18" s="3" t="str">
        <f>_xlfn.DISPIMG("ID_D21C6DB7631D467BA52078DAA73154F9",1)</f>
        <v>=DISPIMG("ID_D21C6DB7631D467BA52078DAA73154F9",1)</v>
      </c>
      <c r="I18" s="6" t="s">
        <v>28</v>
      </c>
      <c r="J18" s="6" t="s">
        <v>19</v>
      </c>
      <c r="K18" s="6"/>
      <c r="L18" s="7">
        <v>46149</v>
      </c>
      <c r="M18" s="6"/>
    </row>
    <row r="19" ht="149.3" spans="1:13">
      <c r="A19" s="5">
        <v>18</v>
      </c>
      <c r="B19" s="6" t="s">
        <v>32</v>
      </c>
      <c r="C19" s="6" t="s">
        <v>44</v>
      </c>
      <c r="D19" s="6" t="s">
        <v>32</v>
      </c>
      <c r="E19" s="6"/>
      <c r="F19" s="6" t="s">
        <v>16</v>
      </c>
      <c r="G19" s="6" t="s">
        <v>17</v>
      </c>
      <c r="H19" s="3" t="str">
        <f>_xlfn.DISPIMG("ID_820EFA26BF184F5B8A43C4DA57938125",1)</f>
        <v>=DISPIMG("ID_820EFA26BF184F5B8A43C4DA57938125",1)</v>
      </c>
      <c r="I19" s="6" t="s">
        <v>28</v>
      </c>
      <c r="J19" s="6" t="s">
        <v>19</v>
      </c>
      <c r="K19" s="6"/>
      <c r="L19" s="7">
        <v>46149</v>
      </c>
      <c r="M19" s="6"/>
    </row>
    <row r="20" ht="70" spans="1:13">
      <c r="A20" s="5">
        <v>19</v>
      </c>
      <c r="B20" s="6" t="s">
        <v>34</v>
      </c>
      <c r="C20" s="6" t="s">
        <v>45</v>
      </c>
      <c r="D20" s="6" t="s">
        <v>35</v>
      </c>
      <c r="E20" s="6"/>
      <c r="F20" s="6" t="s">
        <v>16</v>
      </c>
      <c r="G20" s="6" t="s">
        <v>17</v>
      </c>
      <c r="H20" s="3" t="str">
        <f>_xlfn.DISPIMG("ID_538EA431B4434F3693A7723819AA156F",1)</f>
        <v>=DISPIMG("ID_538EA431B4434F3693A7723819AA156F",1)</v>
      </c>
      <c r="I20" s="6" t="s">
        <v>28</v>
      </c>
      <c r="J20" s="6" t="s">
        <v>19</v>
      </c>
      <c r="K20" s="6"/>
      <c r="L20" s="7">
        <v>46149</v>
      </c>
      <c r="M20" s="6"/>
    </row>
    <row r="21" ht="70" spans="1:13">
      <c r="A21" s="5">
        <v>20</v>
      </c>
      <c r="B21" s="6" t="s">
        <v>46</v>
      </c>
      <c r="C21" s="6" t="s">
        <v>47</v>
      </c>
      <c r="D21" s="6" t="s">
        <v>48</v>
      </c>
      <c r="E21" s="6"/>
      <c r="F21" s="6" t="s">
        <v>16</v>
      </c>
      <c r="G21" s="6" t="s">
        <v>17</v>
      </c>
      <c r="H21" s="3" t="str">
        <f>_xlfn.DISPIMG("ID_74E75329536341A9A9DD97D46B69648E",1)</f>
        <v>=DISPIMG("ID_74E75329536341A9A9DD97D46B69648E",1)</v>
      </c>
      <c r="I21" s="6" t="s">
        <v>28</v>
      </c>
      <c r="J21" s="6" t="s">
        <v>19</v>
      </c>
      <c r="K21" s="6"/>
      <c r="L21" s="7">
        <v>46149</v>
      </c>
      <c r="M21" s="6"/>
    </row>
    <row r="22" ht="70" spans="1:13">
      <c r="A22" s="5">
        <v>21</v>
      </c>
      <c r="B22" s="6" t="s">
        <v>49</v>
      </c>
      <c r="C22" s="6" t="s">
        <v>47</v>
      </c>
      <c r="D22" s="6" t="s">
        <v>50</v>
      </c>
      <c r="E22" s="6"/>
      <c r="F22" s="6" t="s">
        <v>16</v>
      </c>
      <c r="G22" s="6" t="s">
        <v>17</v>
      </c>
      <c r="H22" s="3" t="str">
        <f>_xlfn.DISPIMG("ID_562A082E9D4349D8963931DACEE24786",1)</f>
        <v>=DISPIMG("ID_562A082E9D4349D8963931DACEE24786",1)</v>
      </c>
      <c r="I22" s="6" t="s">
        <v>28</v>
      </c>
      <c r="J22" s="6" t="s">
        <v>19</v>
      </c>
      <c r="K22" s="6"/>
      <c r="L22" s="7">
        <v>46149</v>
      </c>
      <c r="M22" s="6"/>
    </row>
    <row r="23" ht="70" spans="1:13">
      <c r="A23" s="5">
        <v>22</v>
      </c>
      <c r="B23" s="6" t="s">
        <v>29</v>
      </c>
      <c r="C23" s="6" t="s">
        <v>47</v>
      </c>
      <c r="D23" s="6" t="s">
        <v>31</v>
      </c>
      <c r="E23" s="6"/>
      <c r="F23" s="6" t="s">
        <v>16</v>
      </c>
      <c r="G23" s="6" t="s">
        <v>17</v>
      </c>
      <c r="H23" s="3" t="str">
        <f>_xlfn.DISPIMG("ID_C37EE2CB93C14336BEAFDC2BED01AD97",1)</f>
        <v>=DISPIMG("ID_C37EE2CB93C14336BEAFDC2BED01AD97",1)</v>
      </c>
      <c r="I23" s="6" t="s">
        <v>28</v>
      </c>
      <c r="J23" s="6" t="s">
        <v>19</v>
      </c>
      <c r="K23" s="6"/>
      <c r="L23" s="7">
        <v>46149</v>
      </c>
      <c r="M23" s="6"/>
    </row>
    <row r="24" ht="70" spans="1:13">
      <c r="A24" s="5">
        <v>23</v>
      </c>
      <c r="B24" s="6" t="s">
        <v>51</v>
      </c>
      <c r="C24" s="6" t="s">
        <v>52</v>
      </c>
      <c r="D24" s="6" t="s">
        <v>53</v>
      </c>
      <c r="E24" s="6"/>
      <c r="F24" s="6" t="s">
        <v>16</v>
      </c>
      <c r="G24" s="6" t="s">
        <v>17</v>
      </c>
      <c r="H24" s="3" t="str">
        <f>_xlfn.DISPIMG("ID_E31992810CE344DE84A7AFF704E50FE1",1)</f>
        <v>=DISPIMG("ID_E31992810CE344DE84A7AFF704E50FE1",1)</v>
      </c>
      <c r="I24" s="6" t="s">
        <v>28</v>
      </c>
      <c r="J24" s="6" t="s">
        <v>19</v>
      </c>
      <c r="K24" s="6"/>
      <c r="L24" s="7">
        <v>46149</v>
      </c>
      <c r="M24" s="6"/>
    </row>
    <row r="25" ht="70" spans="1:13">
      <c r="A25" s="5">
        <v>24</v>
      </c>
      <c r="B25" s="6" t="s">
        <v>54</v>
      </c>
      <c r="C25" s="6" t="s">
        <v>55</v>
      </c>
      <c r="D25" s="6" t="s">
        <v>56</v>
      </c>
      <c r="E25" s="6"/>
      <c r="F25" s="6" t="s">
        <v>16</v>
      </c>
      <c r="G25" s="6" t="s">
        <v>17</v>
      </c>
      <c r="H25" s="3" t="str">
        <f>_xlfn.DISPIMG("ID_6C1DE0B3275C42FAADA9BFFF55D2688A",1)</f>
        <v>=DISPIMG("ID_6C1DE0B3275C42FAADA9BFFF55D2688A",1)</v>
      </c>
      <c r="I25" s="6" t="s">
        <v>18</v>
      </c>
      <c r="J25" s="6" t="s">
        <v>19</v>
      </c>
      <c r="K25" s="6"/>
      <c r="L25" s="7">
        <v>46149</v>
      </c>
      <c r="M25" s="6"/>
    </row>
    <row r="26" ht="154.9" spans="1:13">
      <c r="A26" s="5">
        <v>25</v>
      </c>
      <c r="B26" s="6" t="s">
        <v>57</v>
      </c>
      <c r="C26" s="6" t="s">
        <v>58</v>
      </c>
      <c r="D26" s="6" t="s">
        <v>59</v>
      </c>
      <c r="E26" s="6"/>
      <c r="F26" s="6" t="s">
        <v>16</v>
      </c>
      <c r="G26" s="6" t="s">
        <v>17</v>
      </c>
      <c r="H26" s="3" t="str">
        <f>_xlfn.DISPIMG("ID_1EF68D4AFE044139A044F44B32348C4F",1)</f>
        <v>=DISPIMG("ID_1EF68D4AFE044139A044F44B32348C4F",1)</v>
      </c>
      <c r="I26" s="6" t="s">
        <v>28</v>
      </c>
      <c r="J26" s="6" t="s">
        <v>19</v>
      </c>
      <c r="K26" s="6"/>
      <c r="L26" s="7">
        <v>46149</v>
      </c>
      <c r="M26" s="6"/>
    </row>
    <row r="27" ht="70" spans="1:13">
      <c r="A27" s="5">
        <v>26</v>
      </c>
      <c r="B27" s="6" t="s">
        <v>57</v>
      </c>
      <c r="C27" s="6" t="s">
        <v>60</v>
      </c>
      <c r="D27" s="6" t="s">
        <v>59</v>
      </c>
      <c r="E27" s="6"/>
      <c r="F27" s="6" t="s">
        <v>16</v>
      </c>
      <c r="G27" s="6" t="s">
        <v>17</v>
      </c>
      <c r="H27" s="3" t="str">
        <f>_xlfn.DISPIMG("ID_AF3F620D6DF646AD9736AC043F76EC50",1)</f>
        <v>=DISPIMG("ID_AF3F620D6DF646AD9736AC043F76EC50",1)</v>
      </c>
      <c r="I27" s="6" t="s">
        <v>28</v>
      </c>
      <c r="J27" s="6" t="s">
        <v>19</v>
      </c>
      <c r="K27" s="6"/>
      <c r="L27" s="7">
        <v>46149</v>
      </c>
      <c r="M27" s="6"/>
    </row>
    <row r="28" ht="70" spans="1:13">
      <c r="A28" s="5">
        <v>27</v>
      </c>
      <c r="B28" s="6" t="s">
        <v>61</v>
      </c>
      <c r="C28" s="6" t="s">
        <v>62</v>
      </c>
      <c r="D28" s="6" t="s">
        <v>63</v>
      </c>
      <c r="E28" s="6"/>
      <c r="F28" s="6" t="s">
        <v>16</v>
      </c>
      <c r="G28" s="6" t="s">
        <v>17</v>
      </c>
      <c r="H28" s="3" t="str">
        <f>_xlfn.DISPIMG("ID_33302AE81B694CACA3526AA1C34CEABF",1)</f>
        <v>=DISPIMG("ID_33302AE81B694CACA3526AA1C34CEABF",1)</v>
      </c>
      <c r="I28" s="6" t="s">
        <v>28</v>
      </c>
      <c r="J28" s="6" t="s">
        <v>19</v>
      </c>
      <c r="K28" s="6"/>
      <c r="L28" s="7">
        <v>46149</v>
      </c>
      <c r="M28" s="6"/>
    </row>
    <row r="29" ht="70" spans="1:13">
      <c r="A29" s="5">
        <v>28</v>
      </c>
      <c r="B29" s="6" t="s">
        <v>64</v>
      </c>
      <c r="C29" s="6" t="s">
        <v>14</v>
      </c>
      <c r="D29" s="6" t="s">
        <v>65</v>
      </c>
      <c r="E29" s="6"/>
      <c r="F29" s="6" t="s">
        <v>27</v>
      </c>
      <c r="G29" s="6" t="s">
        <v>17</v>
      </c>
      <c r="H29" s="3" t="str">
        <f>_xlfn.DISPIMG("ID_84760D63280A45F3B3FBF682464ABAC6",1)</f>
        <v>=DISPIMG("ID_84760D63280A45F3B3FBF682464ABAC6",1)</v>
      </c>
      <c r="I29" s="6" t="s">
        <v>28</v>
      </c>
      <c r="J29" s="6" t="s">
        <v>19</v>
      </c>
      <c r="K29" s="6"/>
      <c r="L29" s="7">
        <v>46149</v>
      </c>
      <c r="M29" s="6"/>
    </row>
  </sheetData>
  <conditionalFormatting sqref="G4">
    <cfRule type="cellIs" dxfId="0" priority="67" operator="equal">
      <formula>"クローズ"</formula>
    </cfRule>
    <cfRule type="cellIs" dxfId="1" priority="68" operator="equal">
      <formula>"再テスト待ち"</formula>
    </cfRule>
    <cfRule type="cellIs" dxfId="2" priority="69" operator="equal">
      <formula>"修正済み"</formula>
    </cfRule>
    <cfRule type="cellIs" dxfId="3" priority="70" operator="equal">
      <formula>"対応中"</formula>
    </cfRule>
    <cfRule type="cellIs" dxfId="4" priority="71" operator="equal">
      <formula>"新規確認中"</formula>
    </cfRule>
    <cfRule type="cellIs" dxfId="5" priority="72" operator="equal">
      <formula>"新規"</formula>
    </cfRule>
    <cfRule type="iconSet" priority="73">
      <iconSet iconSet="3TrafficLights1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4">
    <cfRule type="cellIs" dxfId="2" priority="64" operator="equal">
      <formula>"低"</formula>
    </cfRule>
    <cfRule type="cellIs" dxfId="3" priority="65" operator="equal">
      <formula>"中"</formula>
    </cfRule>
    <cfRule type="cellIs" dxfId="5" priority="66" operator="equal">
      <formula>"高"</formula>
    </cfRule>
  </conditionalFormatting>
  <conditionalFormatting sqref="G11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52">
      <iconSet iconSet="3TrafficLights1">
        <cfvo type="percent" val="0"/>
        <cfvo type="percent" val="33"/>
        <cfvo type="percent" val="67"/>
      </iconSet>
    </cfRule>
    <cfRule type="cellIs" dxfId="5" priority="51" operator="equal">
      <formula>"新規"</formula>
    </cfRule>
    <cfRule type="cellIs" dxfId="4" priority="50" operator="equal">
      <formula>"新規確認中"</formula>
    </cfRule>
    <cfRule type="cellIs" dxfId="3" priority="49" operator="equal">
      <formula>"対応中"</formula>
    </cfRule>
    <cfRule type="cellIs" dxfId="2" priority="48" operator="equal">
      <formula>"修正済み"</formula>
    </cfRule>
    <cfRule type="cellIs" dxfId="1" priority="47" operator="equal">
      <formula>"再テスト待ち"</formula>
    </cfRule>
    <cfRule type="cellIs" dxfId="0" priority="46" operator="equal">
      <formula>"クローズ"</formula>
    </cfRule>
  </conditionalFormatting>
  <conditionalFormatting sqref="G12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43">
      <iconSet iconSet="3TrafficLights1">
        <cfvo type="percent" val="0"/>
        <cfvo type="percent" val="33"/>
        <cfvo type="percent" val="67"/>
      </iconSet>
    </cfRule>
    <cfRule type="cellIs" dxfId="5" priority="42" operator="equal">
      <formula>"新規"</formula>
    </cfRule>
    <cfRule type="cellIs" dxfId="4" priority="41" operator="equal">
      <formula>"新規確認中"</formula>
    </cfRule>
    <cfRule type="cellIs" dxfId="3" priority="40" operator="equal">
      <formula>"対応中"</formula>
    </cfRule>
    <cfRule type="cellIs" dxfId="2" priority="39" operator="equal">
      <formula>"修正済み"</formula>
    </cfRule>
    <cfRule type="cellIs" dxfId="1" priority="38" operator="equal">
      <formula>"再テスト待ち"</formula>
    </cfRule>
    <cfRule type="cellIs" dxfId="0" priority="37" operator="equal">
      <formula>"クローズ"</formula>
    </cfRule>
  </conditionalFormatting>
  <conditionalFormatting sqref="G13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34">
      <iconSet iconSet="3TrafficLights1">
        <cfvo type="percent" val="0"/>
        <cfvo type="percent" val="33"/>
        <cfvo type="percent" val="67"/>
      </iconSet>
    </cfRule>
    <cfRule type="cellIs" dxfId="5" priority="33" operator="equal">
      <formula>"新規"</formula>
    </cfRule>
    <cfRule type="cellIs" dxfId="4" priority="32" operator="equal">
      <formula>"新規確認中"</formula>
    </cfRule>
    <cfRule type="cellIs" dxfId="3" priority="31" operator="equal">
      <formula>"対応中"</formula>
    </cfRule>
    <cfRule type="cellIs" dxfId="2" priority="30" operator="equal">
      <formula>"修正済み"</formula>
    </cfRule>
    <cfRule type="cellIs" dxfId="1" priority="29" operator="equal">
      <formula>"再テスト待ち"</formula>
    </cfRule>
    <cfRule type="cellIs" dxfId="0" priority="28" operator="equal">
      <formula>"クローズ"</formula>
    </cfRule>
  </conditionalFormatting>
  <conditionalFormatting sqref="G14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25">
      <iconSet iconSet="3TrafficLights1">
        <cfvo type="percent" val="0"/>
        <cfvo type="percent" val="33"/>
        <cfvo type="percent" val="67"/>
      </iconSet>
    </cfRule>
    <cfRule type="cellIs" dxfId="5" priority="24" operator="equal">
      <formula>"新規"</formula>
    </cfRule>
    <cfRule type="cellIs" dxfId="4" priority="23" operator="equal">
      <formula>"新規確認中"</formula>
    </cfRule>
    <cfRule type="cellIs" dxfId="3" priority="22" operator="equal">
      <formula>"対応中"</formula>
    </cfRule>
    <cfRule type="cellIs" dxfId="2" priority="21" operator="equal">
      <formula>"修正済み"</formula>
    </cfRule>
    <cfRule type="cellIs" dxfId="1" priority="20" operator="equal">
      <formula>"再テスト待ち"</formula>
    </cfRule>
    <cfRule type="cellIs" dxfId="0" priority="19" operator="equal">
      <formula>"クローズ"</formula>
    </cfRule>
  </conditionalFormatting>
  <conditionalFormatting sqref="G15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16">
      <iconSet iconSet="3TrafficLights1">
        <cfvo type="percent" val="0"/>
        <cfvo type="percent" val="33"/>
        <cfvo type="percent" val="67"/>
      </iconSet>
    </cfRule>
    <cfRule type="cellIs" dxfId="5" priority="15" operator="equal">
      <formula>"新規"</formula>
    </cfRule>
    <cfRule type="cellIs" dxfId="4" priority="14" operator="equal">
      <formula>"新規確認中"</formula>
    </cfRule>
    <cfRule type="cellIs" dxfId="3" priority="13" operator="equal">
      <formula>"対応中"</formula>
    </cfRule>
    <cfRule type="cellIs" dxfId="2" priority="12" operator="equal">
      <formula>"修正済み"</formula>
    </cfRule>
    <cfRule type="cellIs" dxfId="1" priority="11" operator="equal">
      <formula>"再テスト待ち"</formula>
    </cfRule>
    <cfRule type="cellIs" dxfId="0" priority="10" operator="equal">
      <formula>"クローズ"</formula>
    </cfRule>
  </conditionalFormatting>
  <conditionalFormatting sqref="G16:G29">
    <cfRule type="cellIs" dxfId="0" priority="1" operator="equal">
      <formula>"クローズ"</formula>
    </cfRule>
    <cfRule type="cellIs" dxfId="1" priority="2" operator="equal">
      <formula>"再テスト待ち"</formula>
    </cfRule>
    <cfRule type="cellIs" dxfId="2" priority="3" operator="equal">
      <formula>"修正済み"</formula>
    </cfRule>
    <cfRule type="cellIs" dxfId="3" priority="4" operator="equal">
      <formula>"対応中"</formula>
    </cfRule>
    <cfRule type="cellIs" dxfId="4" priority="5" operator="equal">
      <formula>"新規確認中"</formula>
    </cfRule>
    <cfRule type="cellIs" dxfId="5" priority="6" operator="equal">
      <formula>"新規"</formula>
    </cfRule>
    <cfRule type="iconSet" priority="7">
      <iconSet iconSet="3TrafficLights1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:G3 G5:G10">
    <cfRule type="cellIs" dxfId="0" priority="80" operator="equal">
      <formula>"クローズ"</formula>
    </cfRule>
    <cfRule type="cellIs" dxfId="1" priority="81" operator="equal">
      <formula>"再テスト待ち"</formula>
    </cfRule>
    <cfRule type="cellIs" dxfId="2" priority="83" operator="equal">
      <formula>"修正済み"</formula>
    </cfRule>
    <cfRule type="cellIs" dxfId="3" priority="84" operator="equal">
      <formula>"対応中"</formula>
    </cfRule>
    <cfRule type="cellIs" dxfId="4" priority="85" operator="equal">
      <formula>"新規確認中"</formula>
    </cfRule>
    <cfRule type="cellIs" dxfId="5" priority="86" operator="equal">
      <formula>"新規"</formula>
    </cfRule>
    <cfRule type="iconSet" priority="87">
      <iconSet iconSet="3TrafficLights1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:I3 I5:I29">
    <cfRule type="cellIs" dxfId="2" priority="77" operator="equal">
      <formula>"低"</formula>
    </cfRule>
    <cfRule type="cellIs" dxfId="3" priority="78" operator="equal">
      <formula>"中"</formula>
    </cfRule>
    <cfRule type="cellIs" dxfId="5" priority="79" operator="equal">
      <formula>"高"</formula>
    </cfRule>
  </conditionalFormatting>
  <dataValidations count="3">
    <dataValidation type="list" allowBlank="1" showInputMessage="1" showErrorMessage="1" sqref="F2 F10 F11 F12 F13 F14 F15 F3:F4 F5:F9 F16:F19 F20:F25 F26:F29">
      <formula1>"PC（Windows 11）,モバイル（Android）,モバイル（iOS）"</formula1>
    </dataValidation>
    <dataValidation type="list" allowBlank="1" showInputMessage="1" showErrorMessage="1" sqref="G2 G11 G12 G13 G14 G15 G3:G4 G5:G10 G16:G19 G20:G25 G26:G29">
      <formula1>"新規,新規確認中,対応中,修正済み,再テスト待ち,クローズ"</formula1>
    </dataValidation>
    <dataValidation type="list" allowBlank="1" showInputMessage="1" showErrorMessage="1" sqref="I2 I3:I4 I5:I13 I14:I15 I16:I19 I20:I25 I26:I29">
      <formula1>"高,中,低"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  文  鱼</cp:lastModifiedBy>
  <dcterms:created xsi:type="dcterms:W3CDTF">2023-05-12T11:15:00Z</dcterms:created>
  <dcterms:modified xsi:type="dcterms:W3CDTF">2026-05-07T05:01:27Z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4A03D1ABBE0541A4A88E30D61487F106_12</vt:lpwstr>
  </property>
  <property fmtid="{D5CDD505-2E9C-101B-9397-08002B2CF9AE}" pid="4" name="CalculationRule">
    <vt:i4>0</vt:i4>
  </property>
</Properties>
</file>